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6585" windowWidth="19170" windowHeight="6630"/>
  </bookViews>
  <sheets>
    <sheet name="Calculating duty + VAT" sheetId="2" r:id="rId1"/>
    <sheet name="Duty at 21 March 2016" sheetId="3" state="hidden" r:id="rId2"/>
  </sheets>
  <calcPr calcId="152511"/>
</workbook>
</file>

<file path=xl/calcChain.xml><?xml version="1.0" encoding="utf-8"?>
<calcChain xmlns="http://schemas.openxmlformats.org/spreadsheetml/2006/main">
  <c r="D56" i="2" l="1"/>
  <c r="F20" i="3"/>
  <c r="F21" i="3"/>
  <c r="F22" i="3"/>
  <c r="F23" i="3"/>
  <c r="F24" i="3"/>
  <c r="F25" i="3"/>
  <c r="F30" i="3"/>
  <c r="F31" i="3"/>
  <c r="F32" i="3"/>
  <c r="F33" i="3"/>
  <c r="F34" i="3"/>
  <c r="F35" i="3"/>
  <c r="D35" i="2"/>
  <c r="D28" i="2"/>
  <c r="D21" i="2"/>
  <c r="D14" i="2"/>
  <c r="D7" i="2"/>
  <c r="C5" i="3"/>
  <c r="B5" i="3"/>
  <c r="C9" i="3"/>
  <c r="C10" i="3"/>
  <c r="C11" i="3"/>
  <c r="C12" i="3"/>
  <c r="C4" i="3"/>
  <c r="C6" i="3"/>
  <c r="C3" i="3"/>
  <c r="D8" i="2" l="1"/>
  <c r="K8" i="2"/>
  <c r="D57" i="2"/>
  <c r="D22" i="2"/>
  <c r="D42" i="2"/>
  <c r="D43" i="2" s="1"/>
  <c r="D49" i="2"/>
  <c r="D50" i="2" s="1"/>
  <c r="D29" i="2"/>
  <c r="D36" i="2"/>
  <c r="D15" i="2"/>
</calcChain>
</file>

<file path=xl/sharedStrings.xml><?xml version="1.0" encoding="utf-8"?>
<sst xmlns="http://schemas.openxmlformats.org/spreadsheetml/2006/main" count="98" uniqueCount="52">
  <si>
    <t>Insert volume (in ml)</t>
  </si>
  <si>
    <t>Insert abv (in %)</t>
  </si>
  <si>
    <t>Beer</t>
  </si>
  <si>
    <t>i.e. 440ml can - insert 440</t>
  </si>
  <si>
    <t>Spirits</t>
  </si>
  <si>
    <t>i.e. 70cl bottle - insert 700</t>
  </si>
  <si>
    <t>Still cider and perry</t>
  </si>
  <si>
    <t>Sparkling cider and perry</t>
  </si>
  <si>
    <t>Wine and made-wine</t>
  </si>
  <si>
    <t>ABV</t>
  </si>
  <si>
    <t>Factor</t>
  </si>
  <si>
    <t>i.e. 13.5% abv - insert '13.5'</t>
  </si>
  <si>
    <t>i.e. 1l bottle - insert 1000</t>
  </si>
  <si>
    <t>&lt; this is a result. Do not enter a value.</t>
  </si>
  <si>
    <t>Duty + VAT floor price:</t>
  </si>
  <si>
    <t xml:space="preserve">Sparkling wine and made-wine </t>
  </si>
  <si>
    <t>Volume (pints)</t>
  </si>
  <si>
    <t>Volume (in ml)</t>
  </si>
  <si>
    <t>Imperial to Metric conversion</t>
  </si>
  <si>
    <t>i.e. 2.5% abv - insert "2.5"</t>
  </si>
  <si>
    <t>i.e. 7.6% abv - insert "7.6"</t>
  </si>
  <si>
    <t>i.e. 4.4% abv - insert "4.4"</t>
  </si>
  <si>
    <t>i.e. 5.5% abv - insert "5.5"</t>
  </si>
  <si>
    <t>i.e. 13.5% abv - insert "13.5"</t>
  </si>
  <si>
    <t>i.e. 37.5% abv - insert "37.5"</t>
  </si>
  <si>
    <r>
      <t xml:space="preserve">High Strength Beer </t>
    </r>
    <r>
      <rPr>
        <b/>
        <sz val="11"/>
        <color indexed="17"/>
        <rFont val="Arial"/>
        <family val="2"/>
      </rPr>
      <t>(exceeding 7.5% abv)</t>
    </r>
  </si>
  <si>
    <r>
      <t xml:space="preserve">Low Strength Beer  </t>
    </r>
    <r>
      <rPr>
        <b/>
        <sz val="11"/>
        <color indexed="17"/>
        <rFont val="Arial"/>
        <family val="2"/>
      </rPr>
      <t>(exceeding 1.2% abv, not exceeding 2.8% abv)</t>
    </r>
  </si>
  <si>
    <t>Duty + VAT floor price calculator (April 2016 rates)</t>
  </si>
  <si>
    <t>Alcohol type</t>
  </si>
  <si>
    <t>Rate per hectolitre per cent of alcohol in the beer</t>
  </si>
  <si>
    <t>Beer - General Beer Duty</t>
  </si>
  <si>
    <t>Beer - high strength:  Exceeding 7.5% abv - in addition to the General Beer Duty</t>
  </si>
  <si>
    <t>Beer - lower strength: Exceeding 1.2% - not exceeding 2.8% abv</t>
  </si>
  <si>
    <t>Cider and perry</t>
  </si>
  <si>
    <t>Rate per hectolitre of product</t>
  </si>
  <si>
    <t>Still cider and perry:  Exceeding 1.2% - not exceeding 7.5% abv</t>
  </si>
  <si>
    <t>Still cider and perry:  Exceeding 7.5% - less than 8.5% abv</t>
  </si>
  <si>
    <t>Sparkling cider and perry:  Exceeding 1.2% - not exceeding 5.5% abv</t>
  </si>
  <si>
    <t>Sparkling cider and perry: Exceeding 5.5% - less than 8.5% abv</t>
  </si>
  <si>
    <t>Rate per litre of pure alcohol</t>
  </si>
  <si>
    <t>Spirits-based: Ready-to-drinks</t>
  </si>
  <si>
    <t>Wine and made-wine: Exceeding 1.2% - not exceeding 4% abv</t>
  </si>
  <si>
    <t>Wine and made-wine: Exceeding 4% - not exceeding 5.5% abv</t>
  </si>
  <si>
    <t>Still wine and made-wine: Exceeding 5.5% - not exceeding 15% abv</t>
  </si>
  <si>
    <t>Wine and made-wine: Exceeding 15% - not exceeding 22% abv</t>
  </si>
  <si>
    <t>Sparkling wine and made-wine: Exceeding 5.5% - less than 8.5% abv</t>
  </si>
  <si>
    <t>Sparkling wine and made-wine: 8.5% and above - not exceeding 15% abv</t>
  </si>
  <si>
    <t>Wine and made-wine:Exceeding 22% abv</t>
  </si>
  <si>
    <t>Wine</t>
  </si>
  <si>
    <t>Sparkling Wine</t>
  </si>
  <si>
    <t>High strength beer total duty</t>
  </si>
  <si>
    <t>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</si>
</sst>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b/>
      <sz val="11"/>
      <color indexed="17"/>
      <name val="Arial"/>
      <family val="2"/>
    </font>
    <font>
      <b/>
      <sz val="14"/>
      <color indexed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6" fillId="2" borderId="0" xfId="0" applyFont="1" applyFill="1" applyBorder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1" fillId="2" borderId="0" xfId="0" applyFont="1" applyFill="1"/>
    <xf numFmtId="0" fontId="10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2" borderId="2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1" fillId="2" borderId="7" xfId="0" applyFont="1" applyFill="1" applyBorder="1"/>
    <xf numFmtId="164" fontId="1" fillId="2" borderId="0" xfId="0" applyNumberFormat="1" applyFont="1" applyFill="1"/>
    <xf numFmtId="0" fontId="1" fillId="2" borderId="8" xfId="0" applyFont="1" applyFill="1" applyBorder="1"/>
    <xf numFmtId="0" fontId="1" fillId="2" borderId="9" xfId="0" applyFont="1" applyFill="1" applyBorder="1"/>
    <xf numFmtId="0" fontId="4" fillId="2" borderId="0" xfId="0" applyFont="1" applyFill="1"/>
    <xf numFmtId="0" fontId="12" fillId="2" borderId="10" xfId="0" applyFont="1" applyFill="1" applyBorder="1" applyProtection="1">
      <protection locked="0"/>
    </xf>
    <xf numFmtId="0" fontId="9" fillId="3" borderId="11" xfId="0" applyNumberFormat="1" applyFont="1" applyFill="1" applyBorder="1" applyProtection="1"/>
    <xf numFmtId="0" fontId="10" fillId="2" borderId="5" xfId="0" applyFont="1" applyFill="1" applyBorder="1"/>
    <xf numFmtId="0" fontId="8" fillId="3" borderId="12" xfId="0" applyFont="1" applyFill="1" applyBorder="1"/>
    <xf numFmtId="164" fontId="9" fillId="3" borderId="13" xfId="0" applyNumberFormat="1" applyFont="1" applyFill="1" applyBorder="1"/>
    <xf numFmtId="0" fontId="8" fillId="2" borderId="2" xfId="0" applyFont="1" applyFill="1" applyBorder="1"/>
    <xf numFmtId="0" fontId="8" fillId="2" borderId="0" xfId="0" applyFont="1" applyFill="1" applyBorder="1"/>
    <xf numFmtId="0" fontId="9" fillId="2" borderId="4" xfId="0" applyFont="1" applyFill="1" applyBorder="1"/>
    <xf numFmtId="0" fontId="8" fillId="2" borderId="5" xfId="0" applyFont="1" applyFill="1" applyBorder="1"/>
    <xf numFmtId="0" fontId="14" fillId="0" borderId="15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8" fontId="13" fillId="0" borderId="17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NumberFormat="1"/>
    <xf numFmtId="0" fontId="15" fillId="0" borderId="16" xfId="0" applyFont="1" applyBorder="1" applyAlignment="1">
      <alignment horizontal="right" vertical="center"/>
    </xf>
    <xf numFmtId="8" fontId="15" fillId="0" borderId="17" xfId="0" applyNumberFormat="1" applyFont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NumberFormat="1" applyFont="1" applyFill="1" applyBorder="1"/>
    <xf numFmtId="164" fontId="1" fillId="0" borderId="0" xfId="0" applyNumberFormat="1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tabSelected="1" zoomScaleNormal="100" workbookViewId="0">
      <selection activeCell="K17" sqref="K17"/>
    </sheetView>
  </sheetViews>
  <sheetFormatPr defaultRowHeight="12.75" x14ac:dyDescent="0.2"/>
  <cols>
    <col min="1" max="1" width="3.5703125" style="7" customWidth="1"/>
    <col min="2" max="2" width="1.28515625" style="7" customWidth="1"/>
    <col min="3" max="3" width="29.85546875" style="7" customWidth="1"/>
    <col min="4" max="4" width="9.85546875" style="7" bestFit="1" customWidth="1"/>
    <col min="5" max="5" width="2.42578125" style="7" customWidth="1"/>
    <col min="6" max="6" width="24.140625" style="7" bestFit="1" customWidth="1"/>
    <col min="7" max="7" width="9.140625" style="7"/>
    <col min="8" max="9" width="4.140625" style="7" customWidth="1"/>
    <col min="10" max="10" width="27.7109375" style="7" customWidth="1"/>
    <col min="11" max="11" width="11" style="7" customWidth="1"/>
    <col min="12" max="12" width="2.7109375" style="7" customWidth="1"/>
    <col min="13" max="13" width="14.140625" style="7" customWidth="1"/>
    <col min="14" max="14" width="9.140625" style="7"/>
    <col min="15" max="15" width="2.85546875" style="7" customWidth="1"/>
    <col min="16" max="17" width="9.140625" style="7" customWidth="1"/>
    <col min="18" max="16384" width="9.140625" style="7"/>
  </cols>
  <sheetData>
    <row r="1" spans="2:14" ht="18" x14ac:dyDescent="0.25">
      <c r="C1" s="21" t="s">
        <v>27</v>
      </c>
    </row>
    <row r="2" spans="2:14" ht="13.5" thickBot="1" x14ac:dyDescent="0.25"/>
    <row r="3" spans="2:14" ht="19.5" thickTop="1" thickBot="1" x14ac:dyDescent="0.3">
      <c r="B3" s="8"/>
      <c r="C3" s="24" t="s">
        <v>2</v>
      </c>
      <c r="D3" s="9"/>
      <c r="E3" s="9"/>
      <c r="F3" s="9"/>
      <c r="G3" s="9"/>
      <c r="H3" s="10"/>
      <c r="I3" s="11"/>
      <c r="J3" s="29" t="s">
        <v>18</v>
      </c>
      <c r="K3" s="30"/>
      <c r="L3" s="10"/>
    </row>
    <row r="4" spans="2:14" ht="19.5" thickTop="1" thickBot="1" x14ac:dyDescent="0.3">
      <c r="B4" s="20"/>
      <c r="C4" s="11"/>
      <c r="D4" s="11"/>
      <c r="E4" s="11"/>
      <c r="F4" s="11"/>
      <c r="G4" s="11"/>
      <c r="H4" s="13"/>
      <c r="I4" s="11"/>
      <c r="J4" s="27"/>
      <c r="K4" s="28"/>
      <c r="L4" s="13"/>
      <c r="N4" s="18"/>
    </row>
    <row r="5" spans="2:14" ht="21.75" thickTop="1" thickBot="1" x14ac:dyDescent="0.35">
      <c r="B5" s="14"/>
      <c r="C5" s="16" t="s">
        <v>0</v>
      </c>
      <c r="D5" s="22"/>
      <c r="E5" s="15"/>
      <c r="F5" s="16" t="s">
        <v>1</v>
      </c>
      <c r="G5" s="22"/>
      <c r="H5" s="13"/>
      <c r="I5" s="11"/>
      <c r="J5" s="27" t="s">
        <v>16</v>
      </c>
      <c r="K5" s="22"/>
      <c r="L5" s="13"/>
      <c r="N5" s="18"/>
    </row>
    <row r="6" spans="2:14" s="6" customFormat="1" ht="15.75" thickTop="1" x14ac:dyDescent="0.2">
      <c r="B6" s="3"/>
      <c r="C6" s="4" t="s">
        <v>3</v>
      </c>
      <c r="D6" s="4"/>
      <c r="E6" s="4"/>
      <c r="F6" s="4" t="s">
        <v>21</v>
      </c>
      <c r="G6" s="4"/>
      <c r="H6" s="5"/>
      <c r="I6" s="4"/>
      <c r="J6" s="3"/>
      <c r="K6" s="4"/>
      <c r="L6" s="5"/>
      <c r="M6" s="7"/>
      <c r="N6" s="18"/>
    </row>
    <row r="7" spans="2:14" ht="13.5" thickBot="1" x14ac:dyDescent="0.25">
      <c r="B7" s="12"/>
      <c r="C7" s="11"/>
      <c r="D7" s="2">
        <f>(D5/1000)*G5*'Duty at 21 March 2016'!C3*1.2</f>
        <v>0</v>
      </c>
      <c r="E7" s="11"/>
      <c r="F7" s="11"/>
      <c r="G7" s="11"/>
      <c r="H7" s="13"/>
      <c r="I7" s="11"/>
      <c r="J7" s="12"/>
      <c r="K7" s="11"/>
      <c r="L7" s="13"/>
      <c r="N7" s="18"/>
    </row>
    <row r="8" spans="2:14" ht="19.5" thickTop="1" thickBot="1" x14ac:dyDescent="0.3">
      <c r="B8" s="14"/>
      <c r="C8" s="25" t="s">
        <v>14</v>
      </c>
      <c r="D8" s="26">
        <f>ROUNDUP(D7, 2)</f>
        <v>0</v>
      </c>
      <c r="E8" s="4" t="s">
        <v>13</v>
      </c>
      <c r="F8" s="11"/>
      <c r="G8" s="11"/>
      <c r="H8" s="13"/>
      <c r="I8" s="11"/>
      <c r="J8" s="27" t="s">
        <v>17</v>
      </c>
      <c r="K8" s="23">
        <f>K5*568.26</f>
        <v>0</v>
      </c>
      <c r="L8" s="13"/>
    </row>
    <row r="9" spans="2:14" ht="14.25" thickTop="1" thickBot="1" x14ac:dyDescent="0.25">
      <c r="B9" s="19"/>
      <c r="C9" s="11"/>
      <c r="D9" s="11"/>
      <c r="E9" s="11"/>
      <c r="F9" s="11"/>
      <c r="G9" s="11"/>
      <c r="H9" s="17"/>
      <c r="I9" s="11"/>
      <c r="J9" s="19"/>
      <c r="K9" s="1"/>
      <c r="L9" s="17"/>
    </row>
    <row r="10" spans="2:14" ht="19.5" thickTop="1" thickBot="1" x14ac:dyDescent="0.3">
      <c r="B10" s="8"/>
      <c r="C10" s="24" t="s">
        <v>25</v>
      </c>
      <c r="D10" s="9"/>
      <c r="E10" s="9"/>
      <c r="F10" s="9"/>
      <c r="G10" s="9"/>
      <c r="H10" s="10"/>
      <c r="I10" s="11"/>
    </row>
    <row r="11" spans="2:14" ht="14.25" thickTop="1" thickBot="1" x14ac:dyDescent="0.25">
      <c r="B11" s="20"/>
      <c r="C11" s="11"/>
      <c r="D11" s="11"/>
      <c r="E11" s="11"/>
      <c r="F11" s="11"/>
      <c r="G11" s="11"/>
      <c r="H11" s="13"/>
      <c r="I11" s="11"/>
    </row>
    <row r="12" spans="2:14" ht="21.75" thickTop="1" thickBot="1" x14ac:dyDescent="0.35">
      <c r="B12" s="14"/>
      <c r="C12" s="16" t="s">
        <v>0</v>
      </c>
      <c r="D12" s="22"/>
      <c r="E12" s="15"/>
      <c r="F12" s="16" t="s">
        <v>1</v>
      </c>
      <c r="G12" s="22"/>
      <c r="H12" s="13"/>
      <c r="I12" s="11"/>
    </row>
    <row r="13" spans="2:14" s="6" customFormat="1" ht="15.75" thickTop="1" x14ac:dyDescent="0.2">
      <c r="B13" s="3"/>
      <c r="C13" s="4" t="s">
        <v>3</v>
      </c>
      <c r="D13" s="4"/>
      <c r="E13" s="4"/>
      <c r="F13" s="4" t="s">
        <v>20</v>
      </c>
      <c r="G13" s="4"/>
      <c r="H13" s="5"/>
      <c r="I13" s="4"/>
    </row>
    <row r="14" spans="2:14" ht="13.5" thickBot="1" x14ac:dyDescent="0.25">
      <c r="B14" s="12"/>
      <c r="C14" s="11"/>
      <c r="D14" s="2">
        <f>(D12/1000)*G12*'Duty at 21 March 2016'!C5*1.2</f>
        <v>0</v>
      </c>
      <c r="E14" s="11"/>
      <c r="F14" s="11"/>
      <c r="G14" s="11"/>
      <c r="H14" s="13"/>
      <c r="I14" s="11"/>
    </row>
    <row r="15" spans="2:14" ht="19.5" thickTop="1" thickBot="1" x14ac:dyDescent="0.3">
      <c r="B15" s="14"/>
      <c r="C15" s="25" t="s">
        <v>14</v>
      </c>
      <c r="D15" s="26">
        <f>ROUNDUP(D14, 2)</f>
        <v>0</v>
      </c>
      <c r="E15" s="4" t="s">
        <v>13</v>
      </c>
      <c r="F15" s="11"/>
      <c r="G15" s="11"/>
      <c r="H15" s="13"/>
      <c r="I15" s="11"/>
    </row>
    <row r="16" spans="2:14" ht="14.25" thickTop="1" thickBot="1" x14ac:dyDescent="0.25">
      <c r="B16" s="19"/>
      <c r="C16" s="11"/>
      <c r="D16" s="11"/>
      <c r="E16" s="11"/>
      <c r="F16" s="11"/>
      <c r="G16" s="11"/>
      <c r="H16" s="17"/>
      <c r="I16" s="11"/>
    </row>
    <row r="17" spans="2:9" ht="19.5" thickTop="1" thickBot="1" x14ac:dyDescent="0.3">
      <c r="B17" s="8"/>
      <c r="C17" s="24" t="s">
        <v>26</v>
      </c>
      <c r="D17" s="9"/>
      <c r="E17" s="9"/>
      <c r="F17" s="9"/>
      <c r="G17" s="9"/>
      <c r="H17" s="10"/>
      <c r="I17" s="11"/>
    </row>
    <row r="18" spans="2:9" ht="14.25" thickTop="1" thickBot="1" x14ac:dyDescent="0.25">
      <c r="B18" s="20"/>
      <c r="C18" s="11"/>
      <c r="D18" s="11"/>
      <c r="E18" s="11"/>
      <c r="F18" s="11"/>
      <c r="G18" s="11"/>
      <c r="H18" s="13"/>
      <c r="I18" s="11"/>
    </row>
    <row r="19" spans="2:9" ht="21.75" thickTop="1" thickBot="1" x14ac:dyDescent="0.35">
      <c r="B19" s="14"/>
      <c r="C19" s="16" t="s">
        <v>0</v>
      </c>
      <c r="D19" s="22"/>
      <c r="E19" s="15"/>
      <c r="F19" s="16" t="s">
        <v>1</v>
      </c>
      <c r="G19" s="22"/>
      <c r="H19" s="13"/>
      <c r="I19" s="11"/>
    </row>
    <row r="20" spans="2:9" s="6" customFormat="1" ht="15.75" thickTop="1" x14ac:dyDescent="0.2">
      <c r="B20" s="3"/>
      <c r="C20" s="4" t="s">
        <v>3</v>
      </c>
      <c r="D20" s="4"/>
      <c r="E20" s="4"/>
      <c r="F20" s="4" t="s">
        <v>19</v>
      </c>
      <c r="G20" s="4"/>
      <c r="H20" s="5"/>
      <c r="I20" s="4"/>
    </row>
    <row r="21" spans="2:9" ht="13.5" thickBot="1" x14ac:dyDescent="0.25">
      <c r="B21" s="12"/>
      <c r="C21" s="11"/>
      <c r="D21" s="2">
        <f>(D19/1000)*G19*'Duty at 21 March 2016'!C6*1.2</f>
        <v>0</v>
      </c>
      <c r="E21" s="11"/>
      <c r="F21" s="11"/>
      <c r="G21" s="11"/>
      <c r="H21" s="13"/>
      <c r="I21" s="11"/>
    </row>
    <row r="22" spans="2:9" ht="19.5" thickTop="1" thickBot="1" x14ac:dyDescent="0.3">
      <c r="B22" s="14"/>
      <c r="C22" s="25" t="s">
        <v>14</v>
      </c>
      <c r="D22" s="26">
        <f>ROUNDUP(D21, 2)</f>
        <v>0</v>
      </c>
      <c r="E22" s="4" t="s">
        <v>13</v>
      </c>
      <c r="F22" s="11"/>
      <c r="G22" s="11"/>
      <c r="H22" s="13"/>
      <c r="I22" s="11"/>
    </row>
    <row r="23" spans="2:9" ht="14.25" thickTop="1" thickBot="1" x14ac:dyDescent="0.25">
      <c r="B23" s="19"/>
      <c r="C23" s="11"/>
      <c r="D23" s="11"/>
      <c r="E23" s="11"/>
      <c r="F23" s="11"/>
      <c r="G23" s="11"/>
      <c r="H23" s="17"/>
      <c r="I23" s="11"/>
    </row>
    <row r="24" spans="2:9" ht="19.5" thickTop="1" thickBot="1" x14ac:dyDescent="0.3">
      <c r="B24" s="8"/>
      <c r="C24" s="24" t="s">
        <v>6</v>
      </c>
      <c r="D24" s="9"/>
      <c r="E24" s="9"/>
      <c r="F24" s="9"/>
      <c r="G24" s="9"/>
      <c r="H24" s="10"/>
      <c r="I24" s="11"/>
    </row>
    <row r="25" spans="2:9" ht="14.25" thickTop="1" thickBot="1" x14ac:dyDescent="0.25">
      <c r="B25" s="20"/>
      <c r="C25" s="11"/>
      <c r="D25" s="11"/>
      <c r="E25" s="11"/>
      <c r="F25" s="11"/>
      <c r="G25" s="11"/>
      <c r="H25" s="13"/>
      <c r="I25" s="11"/>
    </row>
    <row r="26" spans="2:9" ht="21.75" thickTop="1" thickBot="1" x14ac:dyDescent="0.35">
      <c r="B26" s="14"/>
      <c r="C26" s="16" t="s">
        <v>0</v>
      </c>
      <c r="D26" s="22"/>
      <c r="E26" s="15"/>
      <c r="F26" s="16" t="s">
        <v>1</v>
      </c>
      <c r="G26" s="22"/>
      <c r="H26" s="13"/>
      <c r="I26" s="11"/>
    </row>
    <row r="27" spans="2:9" s="6" customFormat="1" ht="15.75" thickTop="1" x14ac:dyDescent="0.2">
      <c r="B27" s="3"/>
      <c r="C27" s="4" t="s">
        <v>12</v>
      </c>
      <c r="D27" s="4"/>
      <c r="E27" s="4"/>
      <c r="F27" s="4" t="s">
        <v>22</v>
      </c>
      <c r="G27" s="4"/>
      <c r="H27" s="5"/>
      <c r="I27" s="4"/>
    </row>
    <row r="28" spans="2:9" ht="13.5" thickBot="1" x14ac:dyDescent="0.25">
      <c r="B28" s="12"/>
      <c r="C28" s="11"/>
      <c r="D28" s="2">
        <f>(IF(G26&gt;7.5,('Duty at 21 March 2016'!B10/100*(D26/1000)),(IF(G26&lt;1.2,0,('Duty at 21 March 2016'!B9/100*(D26/1000))))))*1.2</f>
        <v>0</v>
      </c>
      <c r="E28" s="11"/>
      <c r="F28" s="11"/>
      <c r="G28" s="11"/>
      <c r="H28" s="13"/>
      <c r="I28" s="11"/>
    </row>
    <row r="29" spans="2:9" ht="19.5" thickTop="1" thickBot="1" x14ac:dyDescent="0.3">
      <c r="B29" s="14"/>
      <c r="C29" s="25" t="s">
        <v>14</v>
      </c>
      <c r="D29" s="26">
        <f>ROUNDUP(D28, 2)</f>
        <v>0</v>
      </c>
      <c r="E29" s="4" t="s">
        <v>13</v>
      </c>
      <c r="F29" s="11"/>
      <c r="G29" s="11"/>
      <c r="H29" s="13"/>
      <c r="I29" s="11"/>
    </row>
    <row r="30" spans="2:9" ht="14.25" thickTop="1" thickBot="1" x14ac:dyDescent="0.25">
      <c r="B30" s="19"/>
      <c r="C30" s="11"/>
      <c r="D30" s="11"/>
      <c r="E30" s="11"/>
      <c r="F30" s="11"/>
      <c r="G30" s="11"/>
      <c r="H30" s="17"/>
      <c r="I30" s="11"/>
    </row>
    <row r="31" spans="2:9" ht="19.5" thickTop="1" thickBot="1" x14ac:dyDescent="0.3">
      <c r="B31" s="8"/>
      <c r="C31" s="24" t="s">
        <v>7</v>
      </c>
      <c r="D31" s="9"/>
      <c r="E31" s="9"/>
      <c r="F31" s="9"/>
      <c r="G31" s="9"/>
      <c r="H31" s="10"/>
      <c r="I31" s="11"/>
    </row>
    <row r="32" spans="2:9" ht="14.25" thickTop="1" thickBot="1" x14ac:dyDescent="0.25">
      <c r="B32" s="20"/>
      <c r="C32" s="11"/>
      <c r="D32" s="11"/>
      <c r="E32" s="11"/>
      <c r="F32" s="11"/>
      <c r="G32" s="11"/>
      <c r="H32" s="13"/>
      <c r="I32" s="11"/>
    </row>
    <row r="33" spans="2:9" ht="21.75" thickTop="1" thickBot="1" x14ac:dyDescent="0.35">
      <c r="B33" s="14"/>
      <c r="C33" s="16" t="s">
        <v>0</v>
      </c>
      <c r="D33" s="22"/>
      <c r="E33" s="15"/>
      <c r="F33" s="16" t="s">
        <v>1</v>
      </c>
      <c r="G33" s="22"/>
      <c r="H33" s="13"/>
      <c r="I33" s="11"/>
    </row>
    <row r="34" spans="2:9" s="6" customFormat="1" ht="15.75" thickTop="1" x14ac:dyDescent="0.2">
      <c r="B34" s="3"/>
      <c r="C34" s="4" t="s">
        <v>12</v>
      </c>
      <c r="D34" s="4"/>
      <c r="E34" s="4"/>
      <c r="F34" s="4" t="s">
        <v>22</v>
      </c>
      <c r="G34" s="4"/>
      <c r="H34" s="5"/>
      <c r="I34" s="4"/>
    </row>
    <row r="35" spans="2:9" ht="13.5" thickBot="1" x14ac:dyDescent="0.25">
      <c r="B35" s="12"/>
      <c r="C35" s="11"/>
      <c r="D35" s="2">
        <f>(IF(G33&gt;5.5,('Duty at 21 March 2016'!B12/100*(D33/1000)),(IF(G33&lt;1.2,0,('Duty at 21 March 2016'!B11/100*(D33/1000))))))*1.2</f>
        <v>0</v>
      </c>
      <c r="E35" s="11"/>
      <c r="F35" s="11"/>
      <c r="G35" s="11"/>
      <c r="H35" s="13"/>
      <c r="I35" s="11"/>
    </row>
    <row r="36" spans="2:9" ht="19.5" thickTop="1" thickBot="1" x14ac:dyDescent="0.3">
      <c r="B36" s="14"/>
      <c r="C36" s="25" t="s">
        <v>14</v>
      </c>
      <c r="D36" s="26">
        <f>ROUNDUP(D35, 2)</f>
        <v>0</v>
      </c>
      <c r="E36" s="4" t="s">
        <v>13</v>
      </c>
      <c r="F36" s="11"/>
      <c r="G36" s="11"/>
      <c r="H36" s="13"/>
      <c r="I36" s="11"/>
    </row>
    <row r="37" spans="2:9" ht="14.25" thickTop="1" thickBot="1" x14ac:dyDescent="0.25">
      <c r="B37" s="19"/>
      <c r="C37" s="11"/>
      <c r="D37" s="11"/>
      <c r="E37" s="11"/>
      <c r="F37" s="11"/>
      <c r="G37" s="11"/>
      <c r="H37" s="17"/>
      <c r="I37" s="11"/>
    </row>
    <row r="38" spans="2:9" ht="19.5" thickTop="1" thickBot="1" x14ac:dyDescent="0.3">
      <c r="B38" s="8"/>
      <c r="C38" s="24" t="s">
        <v>8</v>
      </c>
      <c r="D38" s="9"/>
      <c r="E38" s="9"/>
      <c r="F38" s="9"/>
      <c r="G38" s="9"/>
      <c r="H38" s="10"/>
      <c r="I38" s="11"/>
    </row>
    <row r="39" spans="2:9" ht="14.25" thickTop="1" thickBot="1" x14ac:dyDescent="0.25">
      <c r="B39" s="20"/>
      <c r="C39" s="11"/>
      <c r="D39" s="11"/>
      <c r="E39" s="11"/>
      <c r="F39" s="11"/>
      <c r="G39" s="11"/>
      <c r="H39" s="13"/>
      <c r="I39" s="11"/>
    </row>
    <row r="40" spans="2:9" ht="21.75" thickTop="1" thickBot="1" x14ac:dyDescent="0.35">
      <c r="B40" s="14"/>
      <c r="C40" s="16" t="s">
        <v>0</v>
      </c>
      <c r="D40" s="22"/>
      <c r="E40" s="15"/>
      <c r="F40" s="16" t="s">
        <v>1</v>
      </c>
      <c r="G40" s="22"/>
      <c r="H40" s="13"/>
      <c r="I40" s="11"/>
    </row>
    <row r="41" spans="2:9" s="6" customFormat="1" ht="15.75" thickTop="1" x14ac:dyDescent="0.2">
      <c r="B41" s="3"/>
      <c r="C41" s="4" t="s">
        <v>5</v>
      </c>
      <c r="D41" s="4"/>
      <c r="E41" s="4"/>
      <c r="F41" s="4" t="s">
        <v>11</v>
      </c>
      <c r="G41" s="4"/>
      <c r="H41" s="5"/>
      <c r="I41" s="4"/>
    </row>
    <row r="42" spans="2:9" ht="13.5" thickBot="1" x14ac:dyDescent="0.25">
      <c r="B42" s="12"/>
      <c r="C42" s="11"/>
      <c r="D42" s="2">
        <f>(VLOOKUP(G40,'Duty at 21 March 2016'!E18:F25,2,1)*(D40/1000))*1.2</f>
        <v>0</v>
      </c>
      <c r="E42" s="11"/>
      <c r="F42" s="11"/>
      <c r="G42" s="11"/>
      <c r="H42" s="13"/>
      <c r="I42" s="11"/>
    </row>
    <row r="43" spans="2:9" ht="19.5" thickTop="1" thickBot="1" x14ac:dyDescent="0.3">
      <c r="B43" s="14"/>
      <c r="C43" s="25" t="s">
        <v>14</v>
      </c>
      <c r="D43" s="26">
        <f>ROUNDUP(D42, 2)</f>
        <v>0</v>
      </c>
      <c r="E43" s="4" t="s">
        <v>13</v>
      </c>
      <c r="F43" s="11"/>
      <c r="G43" s="11"/>
      <c r="H43" s="13"/>
      <c r="I43" s="11"/>
    </row>
    <row r="44" spans="2:9" ht="14.25" thickTop="1" thickBot="1" x14ac:dyDescent="0.25">
      <c r="B44" s="19"/>
      <c r="C44" s="11"/>
      <c r="D44" s="11"/>
      <c r="E44" s="11"/>
      <c r="F44" s="11"/>
      <c r="G44" s="11"/>
      <c r="H44" s="17"/>
      <c r="I44" s="11"/>
    </row>
    <row r="45" spans="2:9" ht="19.5" thickTop="1" thickBot="1" x14ac:dyDescent="0.3">
      <c r="B45" s="8"/>
      <c r="C45" s="24" t="s">
        <v>15</v>
      </c>
      <c r="D45" s="9"/>
      <c r="E45" s="9"/>
      <c r="F45" s="9"/>
      <c r="G45" s="9"/>
      <c r="H45" s="10"/>
      <c r="I45" s="11"/>
    </row>
    <row r="46" spans="2:9" ht="14.25" thickTop="1" thickBot="1" x14ac:dyDescent="0.25">
      <c r="B46" s="20"/>
      <c r="C46" s="11"/>
      <c r="D46" s="11"/>
      <c r="E46" s="11"/>
      <c r="F46" s="11"/>
      <c r="G46" s="11"/>
      <c r="H46" s="13"/>
      <c r="I46" s="11"/>
    </row>
    <row r="47" spans="2:9" ht="21.75" thickTop="1" thickBot="1" x14ac:dyDescent="0.35">
      <c r="B47" s="14"/>
      <c r="C47" s="16" t="s">
        <v>0</v>
      </c>
      <c r="D47" s="22"/>
      <c r="E47" s="15"/>
      <c r="F47" s="16" t="s">
        <v>1</v>
      </c>
      <c r="G47" s="22"/>
      <c r="H47" s="13"/>
      <c r="I47" s="11"/>
    </row>
    <row r="48" spans="2:9" s="6" customFormat="1" ht="15.75" thickTop="1" x14ac:dyDescent="0.2">
      <c r="B48" s="3"/>
      <c r="C48" s="4" t="s">
        <v>5</v>
      </c>
      <c r="D48" s="4"/>
      <c r="E48" s="4"/>
      <c r="F48" s="4" t="s">
        <v>23</v>
      </c>
      <c r="G48" s="4"/>
      <c r="H48" s="5"/>
      <c r="I48" s="4"/>
    </row>
    <row r="49" spans="2:9" ht="13.5" thickBot="1" x14ac:dyDescent="0.25">
      <c r="B49" s="12"/>
      <c r="C49" s="11"/>
      <c r="D49" s="2">
        <f>(VLOOKUP(G47,'Duty at 21 March 2016'!E28:F35,2,1)*(D47/1000))*1.2</f>
        <v>0</v>
      </c>
      <c r="E49" s="11"/>
      <c r="F49" s="11"/>
      <c r="G49" s="11"/>
      <c r="H49" s="13"/>
      <c r="I49" s="11"/>
    </row>
    <row r="50" spans="2:9" ht="19.5" thickTop="1" thickBot="1" x14ac:dyDescent="0.3">
      <c r="B50" s="14"/>
      <c r="C50" s="25" t="s">
        <v>14</v>
      </c>
      <c r="D50" s="26">
        <f>ROUNDUP(D49, 2)</f>
        <v>0</v>
      </c>
      <c r="E50" s="4" t="s">
        <v>13</v>
      </c>
      <c r="F50" s="11"/>
      <c r="G50" s="11"/>
      <c r="H50" s="13"/>
      <c r="I50" s="11"/>
    </row>
    <row r="51" spans="2:9" ht="14.25" thickTop="1" thickBot="1" x14ac:dyDescent="0.25">
      <c r="B51" s="19"/>
      <c r="C51" s="11"/>
      <c r="D51" s="11"/>
      <c r="E51" s="11"/>
      <c r="F51" s="11"/>
      <c r="G51" s="11"/>
      <c r="H51" s="17"/>
      <c r="I51" s="11"/>
    </row>
    <row r="52" spans="2:9" ht="19.5" thickTop="1" thickBot="1" x14ac:dyDescent="0.3">
      <c r="B52" s="8"/>
      <c r="C52" s="24" t="s">
        <v>4</v>
      </c>
      <c r="D52" s="9"/>
      <c r="E52" s="9"/>
      <c r="F52" s="9"/>
      <c r="G52" s="9"/>
      <c r="H52" s="10"/>
      <c r="I52" s="11"/>
    </row>
    <row r="53" spans="2:9" ht="14.25" thickTop="1" thickBot="1" x14ac:dyDescent="0.25">
      <c r="B53" s="20"/>
      <c r="C53" s="11"/>
      <c r="D53" s="11"/>
      <c r="E53" s="11"/>
      <c r="F53" s="11"/>
      <c r="G53" s="11"/>
      <c r="H53" s="13"/>
      <c r="I53" s="11"/>
    </row>
    <row r="54" spans="2:9" ht="21.75" thickTop="1" thickBot="1" x14ac:dyDescent="0.35">
      <c r="B54" s="14"/>
      <c r="C54" s="16" t="s">
        <v>0</v>
      </c>
      <c r="D54" s="22"/>
      <c r="E54" s="15"/>
      <c r="F54" s="16" t="s">
        <v>1</v>
      </c>
      <c r="G54" s="22"/>
      <c r="H54" s="13"/>
      <c r="I54" s="11"/>
    </row>
    <row r="55" spans="2:9" s="6" customFormat="1" ht="15.75" thickTop="1" x14ac:dyDescent="0.2">
      <c r="B55" s="3"/>
      <c r="C55" s="4" t="s">
        <v>5</v>
      </c>
      <c r="D55" s="4"/>
      <c r="E55" s="4"/>
      <c r="F55" s="4" t="s">
        <v>24</v>
      </c>
      <c r="G55" s="4"/>
      <c r="H55" s="5"/>
      <c r="I55" s="4"/>
    </row>
    <row r="56" spans="2:9" ht="13.5" thickBot="1" x14ac:dyDescent="0.25">
      <c r="B56" s="12"/>
      <c r="C56" s="11"/>
      <c r="D56" s="2">
        <f>((D54/1000)*(G54/100)*'Duty at 21 March 2016'!B15)*1.2</f>
        <v>0</v>
      </c>
      <c r="E56" s="11"/>
      <c r="F56" s="11"/>
      <c r="G56" s="11"/>
      <c r="H56" s="13"/>
      <c r="I56" s="11"/>
    </row>
    <row r="57" spans="2:9" ht="19.5" thickTop="1" thickBot="1" x14ac:dyDescent="0.3">
      <c r="B57" s="14"/>
      <c r="C57" s="25" t="s">
        <v>14</v>
      </c>
      <c r="D57" s="26">
        <f>ROUNDUP(D56, 2)</f>
        <v>0</v>
      </c>
      <c r="E57" s="4" t="s">
        <v>13</v>
      </c>
      <c r="F57" s="11"/>
      <c r="G57" s="11"/>
      <c r="H57" s="13"/>
      <c r="I57" s="11"/>
    </row>
    <row r="58" spans="2:9" ht="14.25" thickTop="1" thickBot="1" x14ac:dyDescent="0.25">
      <c r="B58" s="19"/>
      <c r="C58" s="1"/>
      <c r="D58" s="1"/>
      <c r="E58" s="1"/>
      <c r="F58" s="1"/>
      <c r="G58" s="1"/>
      <c r="H58" s="17"/>
      <c r="I58" s="11"/>
    </row>
    <row r="59" spans="2:9" ht="13.5" thickTop="1" x14ac:dyDescent="0.2"/>
  </sheetData>
  <sheetProtection algorithmName="SHA-512" hashValue="RTKNih9Jn9wXUbZ/TDNlN6FaYsH50yH+utJfS/ibUgQx+4CUERAi4hguBnvNn0upCOXfmFZPimYSSJD9pBCk3w==" saltValue="2zUipNgjamXyl5E7lqNd+w==" spinCount="100000" sheet="1" objects="1" scenarios="1"/>
  <phoneticPr fontId="2" type="noConversion"/>
  <pageMargins left="0.75" right="0.75" top="1" bottom="1" header="0.5" footer="0.5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A31" sqref="A31"/>
    </sheetView>
  </sheetViews>
  <sheetFormatPr defaultRowHeight="12.75" x14ac:dyDescent="0.2"/>
  <cols>
    <col min="1" max="1" width="77" bestFit="1" customWidth="1"/>
    <col min="2" max="2" width="18.140625" style="37" customWidth="1"/>
  </cols>
  <sheetData>
    <row r="1" spans="1:3" ht="16.5" thickBot="1" x14ac:dyDescent="0.25">
      <c r="A1" s="34" t="s">
        <v>2</v>
      </c>
      <c r="B1" s="31"/>
    </row>
    <row r="2" spans="1:3" ht="63.75" thickBot="1" x14ac:dyDescent="0.25">
      <c r="A2" s="35" t="s">
        <v>28</v>
      </c>
      <c r="B2" s="32" t="s">
        <v>29</v>
      </c>
    </row>
    <row r="3" spans="1:3" ht="16.5" thickBot="1" x14ac:dyDescent="0.25">
      <c r="A3" s="36" t="s">
        <v>30</v>
      </c>
      <c r="B3" s="33">
        <v>18.37</v>
      </c>
      <c r="C3" s="38">
        <f>B3/100</f>
        <v>0.1837</v>
      </c>
    </row>
    <row r="4" spans="1:3" ht="16.5" thickBot="1" x14ac:dyDescent="0.25">
      <c r="A4" s="36" t="s">
        <v>31</v>
      </c>
      <c r="B4" s="33">
        <v>5.48</v>
      </c>
      <c r="C4" s="38">
        <f t="shared" ref="C4:C12" si="0">B4/100</f>
        <v>5.4800000000000001E-2</v>
      </c>
    </row>
    <row r="5" spans="1:3" ht="16.5" thickBot="1" x14ac:dyDescent="0.25">
      <c r="A5" s="39" t="s">
        <v>50</v>
      </c>
      <c r="B5" s="40">
        <f>SUM(B3:B4)</f>
        <v>23.85</v>
      </c>
      <c r="C5" s="38">
        <f t="shared" si="0"/>
        <v>0.23850000000000002</v>
      </c>
    </row>
    <row r="6" spans="1:3" ht="16.5" thickBot="1" x14ac:dyDescent="0.25">
      <c r="A6" s="36" t="s">
        <v>32</v>
      </c>
      <c r="B6" s="33">
        <v>8.1</v>
      </c>
      <c r="C6" s="38">
        <f t="shared" si="0"/>
        <v>8.1000000000000003E-2</v>
      </c>
    </row>
    <row r="7" spans="1:3" ht="16.5" thickBot="1" x14ac:dyDescent="0.25">
      <c r="A7" s="35" t="s">
        <v>33</v>
      </c>
      <c r="B7" s="32"/>
      <c r="C7" s="38"/>
    </row>
    <row r="8" spans="1:3" ht="48" thickBot="1" x14ac:dyDescent="0.25">
      <c r="A8" s="35" t="s">
        <v>28</v>
      </c>
      <c r="B8" s="32" t="s">
        <v>34</v>
      </c>
      <c r="C8" s="38"/>
    </row>
    <row r="9" spans="1:3" ht="16.5" thickBot="1" x14ac:dyDescent="0.25">
      <c r="A9" s="36" t="s">
        <v>35</v>
      </c>
      <c r="B9" s="33">
        <v>38.869999999999997</v>
      </c>
      <c r="C9" s="38">
        <f t="shared" si="0"/>
        <v>0.38869999999999999</v>
      </c>
    </row>
    <row r="10" spans="1:3" ht="16.5" thickBot="1" x14ac:dyDescent="0.25">
      <c r="A10" s="36" t="s">
        <v>36</v>
      </c>
      <c r="B10" s="33">
        <v>58.75</v>
      </c>
      <c r="C10" s="38">
        <f t="shared" si="0"/>
        <v>0.58750000000000002</v>
      </c>
    </row>
    <row r="11" spans="1:3" ht="16.5" thickBot="1" x14ac:dyDescent="0.25">
      <c r="A11" s="36" t="s">
        <v>37</v>
      </c>
      <c r="B11" s="33">
        <v>38.869999999999997</v>
      </c>
      <c r="C11" s="38">
        <f t="shared" si="0"/>
        <v>0.38869999999999999</v>
      </c>
    </row>
    <row r="12" spans="1:3" ht="16.5" thickBot="1" x14ac:dyDescent="0.25">
      <c r="A12" s="36" t="s">
        <v>38</v>
      </c>
      <c r="B12" s="33">
        <v>268.99</v>
      </c>
      <c r="C12" s="38">
        <f t="shared" si="0"/>
        <v>2.6899000000000002</v>
      </c>
    </row>
    <row r="13" spans="1:3" ht="16.5" thickBot="1" x14ac:dyDescent="0.25">
      <c r="A13" s="35" t="s">
        <v>4</v>
      </c>
      <c r="B13" s="32"/>
    </row>
    <row r="14" spans="1:3" ht="32.25" thickBot="1" x14ac:dyDescent="0.25">
      <c r="A14" s="35" t="s">
        <v>28</v>
      </c>
      <c r="B14" s="32" t="s">
        <v>39</v>
      </c>
    </row>
    <row r="15" spans="1:3" ht="16.5" thickBot="1" x14ac:dyDescent="0.25">
      <c r="A15" s="36" t="s">
        <v>4</v>
      </c>
      <c r="B15" s="33">
        <v>27.66</v>
      </c>
    </row>
    <row r="16" spans="1:3" ht="16.5" thickBot="1" x14ac:dyDescent="0.25">
      <c r="A16" s="36" t="s">
        <v>40</v>
      </c>
      <c r="B16" s="33">
        <v>27.66</v>
      </c>
    </row>
    <row r="17" spans="1:7" ht="16.5" thickBot="1" x14ac:dyDescent="0.25">
      <c r="A17" s="35" t="s">
        <v>8</v>
      </c>
      <c r="B17" s="32"/>
      <c r="E17" s="41" t="s">
        <v>48</v>
      </c>
      <c r="F17" s="41"/>
      <c r="G17" s="41"/>
    </row>
    <row r="18" spans="1:7" ht="48" thickBot="1" x14ac:dyDescent="0.25">
      <c r="A18" s="35" t="s">
        <v>28</v>
      </c>
      <c r="B18" s="32" t="s">
        <v>34</v>
      </c>
      <c r="E18" s="41" t="s">
        <v>9</v>
      </c>
      <c r="F18" s="41" t="s">
        <v>10</v>
      </c>
      <c r="G18" s="41" t="s">
        <v>51</v>
      </c>
    </row>
    <row r="19" spans="1:7" ht="16.5" thickBot="1" x14ac:dyDescent="0.25">
      <c r="A19" s="36" t="s">
        <v>41</v>
      </c>
      <c r="B19" s="33">
        <v>85.6</v>
      </c>
      <c r="E19" s="41">
        <v>0</v>
      </c>
      <c r="F19" s="42">
        <v>0</v>
      </c>
      <c r="G19" s="41"/>
    </row>
    <row r="20" spans="1:7" ht="16.5" thickBot="1" x14ac:dyDescent="0.25">
      <c r="A20" s="36" t="s">
        <v>42</v>
      </c>
      <c r="B20" s="33">
        <v>117.72</v>
      </c>
      <c r="E20" s="41">
        <v>1.2</v>
      </c>
      <c r="F20" s="42">
        <f>G20/100</f>
        <v>0.85599999999999998</v>
      </c>
      <c r="G20" s="43">
        <v>85.6</v>
      </c>
    </row>
    <row r="21" spans="1:7" ht="16.5" thickBot="1" x14ac:dyDescent="0.25">
      <c r="A21" s="36" t="s">
        <v>43</v>
      </c>
      <c r="B21" s="33">
        <v>277.83999999999997</v>
      </c>
      <c r="E21" s="41">
        <v>4.0999999999999996</v>
      </c>
      <c r="F21" s="42">
        <f>G21/100</f>
        <v>1.1772</v>
      </c>
      <c r="G21" s="43">
        <v>117.72</v>
      </c>
    </row>
    <row r="22" spans="1:7" ht="16.5" thickBot="1" x14ac:dyDescent="0.25">
      <c r="A22" s="36" t="s">
        <v>44</v>
      </c>
      <c r="B22" s="33">
        <v>370.41</v>
      </c>
      <c r="E22" s="41">
        <v>5.6</v>
      </c>
      <c r="F22" s="42">
        <f>G22/100</f>
        <v>2.7783999999999995</v>
      </c>
      <c r="G22" s="43">
        <v>277.83999999999997</v>
      </c>
    </row>
    <row r="23" spans="1:7" ht="16.5" thickBot="1" x14ac:dyDescent="0.25">
      <c r="A23" s="36" t="s">
        <v>45</v>
      </c>
      <c r="B23" s="33">
        <v>268.99</v>
      </c>
      <c r="E23" s="41">
        <v>15.1</v>
      </c>
      <c r="F23" s="42">
        <f>G23/100</f>
        <v>3.7041000000000004</v>
      </c>
      <c r="G23" s="43">
        <v>370.41</v>
      </c>
    </row>
    <row r="24" spans="1:7" ht="16.5" thickBot="1" x14ac:dyDescent="0.25">
      <c r="A24" s="36" t="s">
        <v>46</v>
      </c>
      <c r="B24" s="33">
        <v>355.87</v>
      </c>
      <c r="E24" s="41">
        <v>22.1</v>
      </c>
      <c r="F24" s="42">
        <f>'Calculating duty + VAT'!G40/100*28.22</f>
        <v>0</v>
      </c>
      <c r="G24" s="43">
        <v>27.66</v>
      </c>
    </row>
    <row r="25" spans="1:7" ht="32.25" thickBot="1" x14ac:dyDescent="0.25">
      <c r="A25" s="35" t="s">
        <v>28</v>
      </c>
      <c r="B25" s="32" t="s">
        <v>39</v>
      </c>
      <c r="E25" s="41">
        <v>2000</v>
      </c>
      <c r="F25" s="42">
        <f>F24</f>
        <v>0</v>
      </c>
      <c r="G25" s="41"/>
    </row>
    <row r="26" spans="1:7" ht="16.5" thickBot="1" x14ac:dyDescent="0.25">
      <c r="A26" s="36" t="s">
        <v>47</v>
      </c>
      <c r="B26" s="33">
        <v>27.66</v>
      </c>
      <c r="E26" s="41"/>
      <c r="F26" s="41"/>
      <c r="G26" s="41"/>
    </row>
    <row r="27" spans="1:7" x14ac:dyDescent="0.2">
      <c r="E27" s="41" t="s">
        <v>49</v>
      </c>
      <c r="F27" s="41"/>
      <c r="G27" s="41"/>
    </row>
    <row r="28" spans="1:7" ht="15" x14ac:dyDescent="0.2">
      <c r="E28" s="41" t="s">
        <v>9</v>
      </c>
      <c r="F28" s="41" t="s">
        <v>10</v>
      </c>
      <c r="G28" s="44"/>
    </row>
    <row r="29" spans="1:7" x14ac:dyDescent="0.2">
      <c r="E29" s="41">
        <v>0</v>
      </c>
      <c r="F29" s="41">
        <v>0</v>
      </c>
      <c r="G29" s="43"/>
    </row>
    <row r="30" spans="1:7" x14ac:dyDescent="0.2">
      <c r="E30" s="41">
        <v>1.2</v>
      </c>
      <c r="F30" s="42">
        <f>G30/100</f>
        <v>0.85599999999999998</v>
      </c>
      <c r="G30" s="43">
        <v>85.6</v>
      </c>
    </row>
    <row r="31" spans="1:7" x14ac:dyDescent="0.2">
      <c r="E31" s="41">
        <v>4.0999999999999996</v>
      </c>
      <c r="F31" s="42">
        <f>G31/100</f>
        <v>1.1772</v>
      </c>
      <c r="G31" s="43">
        <v>117.72</v>
      </c>
    </row>
    <row r="32" spans="1:7" x14ac:dyDescent="0.2">
      <c r="E32" s="41">
        <v>5.6</v>
      </c>
      <c r="F32" s="42">
        <f>G32/100</f>
        <v>2.6899000000000002</v>
      </c>
      <c r="G32" s="43">
        <v>268.99</v>
      </c>
    </row>
    <row r="33" spans="5:7" x14ac:dyDescent="0.2">
      <c r="E33" s="41">
        <v>8.6</v>
      </c>
      <c r="F33" s="42">
        <f>G33/100</f>
        <v>3.5587</v>
      </c>
      <c r="G33" s="43">
        <v>355.87</v>
      </c>
    </row>
    <row r="34" spans="5:7" x14ac:dyDescent="0.2">
      <c r="E34" s="41">
        <v>15.1</v>
      </c>
      <c r="F34" s="42">
        <f>G34/100</f>
        <v>3.7041000000000004</v>
      </c>
      <c r="G34" s="43">
        <v>370.41</v>
      </c>
    </row>
    <row r="35" spans="5:7" ht="15" x14ac:dyDescent="0.2">
      <c r="E35" s="41">
        <v>22.1</v>
      </c>
      <c r="F35" s="42">
        <f>'Calculating duty + VAT'!G51/100*28.22</f>
        <v>0</v>
      </c>
      <c r="G35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Calculating duty + VAT</vt:lpstr>
      <vt:lpstr>Duty at 21 March 2016</vt:lpstr>
    </vt:vector>
  </TitlesOfParts>
  <Company>Southampton and Eastleigh Licensing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Duty and VAT price calculator</dc:title>
  <dc:creator>Licensing</dc:creator>
  <cp:lastModifiedBy>Windows User</cp:lastModifiedBy>
  <dcterms:created xsi:type="dcterms:W3CDTF">2011-07-20T11:00:55Z</dcterms:created>
  <dcterms:modified xsi:type="dcterms:W3CDTF">2017-10-30T09:33:32Z</dcterms:modified>
</cp:coreProperties>
</file>